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8" i="2" l="1"/>
  <c r="H22" i="2"/>
  <c r="H48" i="2" l="1"/>
  <c r="H47" i="2"/>
  <c r="H46" i="2"/>
  <c r="H45" i="2"/>
  <c r="H43" i="2"/>
  <c r="H42" i="2"/>
  <c r="H41" i="2"/>
  <c r="H39" i="2"/>
  <c r="H35" i="2"/>
  <c r="H5" i="2"/>
  <c r="H69" i="2" l="1"/>
  <c r="F62" i="2" l="1"/>
  <c r="F61" i="2"/>
  <c r="E62" i="2"/>
  <c r="E61" i="2"/>
  <c r="K56" i="2"/>
  <c r="L56" i="2" s="1"/>
  <c r="F56" i="2" s="1"/>
  <c r="E56" i="2" l="1"/>
  <c r="G62" i="2" l="1"/>
  <c r="H62" i="2" s="1"/>
  <c r="G61" i="2"/>
  <c r="H61" i="2" s="1"/>
  <c r="J63" i="2"/>
  <c r="I63" i="2"/>
  <c r="K60" i="2" l="1"/>
  <c r="K59" i="2"/>
  <c r="K58" i="2"/>
  <c r="K57" i="2"/>
  <c r="E58" i="2" l="1"/>
  <c r="L58" i="2"/>
  <c r="F58" i="2" s="1"/>
  <c r="E57" i="2"/>
  <c r="E59" i="2"/>
  <c r="L59" i="2"/>
  <c r="F59" i="2" s="1"/>
  <c r="E60" i="2"/>
  <c r="L60" i="2"/>
  <c r="F60" i="2" s="1"/>
  <c r="K63" i="2"/>
  <c r="H31" i="2"/>
  <c r="H32" i="2" l="1"/>
  <c r="G60" i="2" s="1"/>
  <c r="F57" i="2"/>
  <c r="F63" i="2" s="1"/>
  <c r="F65" i="2" s="1"/>
  <c r="L63" i="2"/>
  <c r="E63" i="2"/>
  <c r="G64" i="2" s="1"/>
  <c r="H64" i="2" s="1"/>
  <c r="H27" i="2"/>
  <c r="H21" i="2"/>
  <c r="H36" i="2"/>
  <c r="H14" i="2"/>
  <c r="H15" i="2" s="1"/>
  <c r="H40" i="2"/>
  <c r="H38" i="2"/>
  <c r="H37" i="2"/>
  <c r="H49" i="2" l="1"/>
  <c r="G56" i="2" s="1"/>
  <c r="G59" i="2"/>
  <c r="G57" i="2" l="1"/>
  <c r="H57" i="2" s="1"/>
  <c r="H60" i="2"/>
  <c r="H59" i="2"/>
  <c r="G58" i="2" l="1"/>
  <c r="G63" i="2" s="1"/>
  <c r="D29" i="1"/>
  <c r="G8" i="1"/>
  <c r="F8" i="1" s="1"/>
  <c r="G9" i="1"/>
  <c r="F9" i="1" s="1"/>
  <c r="F11" i="1"/>
  <c r="F12" i="1" s="1"/>
  <c r="G14" i="1"/>
  <c r="F14" i="1" s="1"/>
  <c r="G15" i="1"/>
  <c r="F15" i="1" s="1"/>
  <c r="G16" i="1"/>
  <c r="F16" i="1" s="1"/>
  <c r="G19" i="1"/>
  <c r="F19" i="1" s="1"/>
  <c r="G20" i="1"/>
  <c r="F20" i="1" s="1"/>
  <c r="F21" i="1"/>
  <c r="F22" i="1"/>
  <c r="G23" i="1"/>
  <c r="F23" i="1" s="1"/>
  <c r="F24" i="1"/>
  <c r="F25" i="1"/>
  <c r="G25" i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G65" i="2" l="1"/>
  <c r="F17" i="1"/>
  <c r="G17" i="1"/>
  <c r="G34" i="1" s="1"/>
  <c r="G12" i="1"/>
  <c r="H58" i="2"/>
  <c r="H56" i="2"/>
  <c r="F32" i="1"/>
  <c r="F34" i="1" s="1"/>
  <c r="D32" i="1"/>
  <c r="E34" i="1"/>
  <c r="D17" i="1"/>
  <c r="D12" i="1"/>
  <c r="H63" i="2" l="1"/>
  <c r="H65" i="2" s="1"/>
  <c r="H68" i="2" s="1"/>
  <c r="E65" i="2"/>
  <c r="D34" i="1"/>
</calcChain>
</file>

<file path=xl/sharedStrings.xml><?xml version="1.0" encoding="utf-8"?>
<sst xmlns="http://schemas.openxmlformats.org/spreadsheetml/2006/main" count="242" uniqueCount="146">
  <si>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</si>
  <si>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</si>
  <si>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</si>
  <si>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</si>
  <si>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</si>
  <si>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</si>
  <si>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</si>
  <si>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</si>
  <si>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</si>
  <si>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</si>
  <si>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</si>
  <si>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</si>
  <si>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</si>
  <si>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</si>
  <si>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</si>
  <si>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</si>
  <si>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</si>
  <si>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</si>
  <si>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</si>
  <si>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</si>
  <si>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</si>
  <si>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</si>
  <si>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</si>
  <si>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</si>
  <si>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</si>
  <si>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</si>
  <si>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</si>
  <si>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</si>
  <si>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</si>
  <si>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</si>
  <si>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</si>
  <si>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</si>
  <si>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</si>
  <si>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</si>
  <si>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</si>
  <si>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</si>
  <si>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</si>
  <si>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</si>
  <si>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</si>
  <si>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</si>
  <si>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</si>
  <si>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</si>
  <si>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</si>
  <si>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</si>
  <si>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</si>
  <si>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</si>
  <si>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</si>
  <si>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</si>
  <si>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</si>
  <si>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</si>
  <si>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</si>
  <si>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</si>
  <si>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</si>
  <si>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</si>
  <si>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</si>
  <si>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</si>
  <si>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</si>
  <si>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</si>
  <si>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</si>
  <si>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</si>
  <si>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</si>
  <si>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</si>
  <si>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</si>
  <si>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</si>
  <si>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</si>
  <si>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</si>
  <si>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</si>
  <si>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</si>
  <si>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</si>
  <si>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</si>
  <si>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</si>
  <si>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</si>
  <si>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</si>
  <si>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</si>
  <si>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</si>
  <si>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</si>
  <si>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</si>
  <si>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</si>
  <si>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</si>
  <si>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</si>
  <si>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</si>
  <si>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</si>
  <si>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</si>
  <si>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</si>
  <si>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</si>
  <si>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</si>
  <si>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</si>
  <si>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</si>
  <si>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</si>
  <si>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</si>
  <si>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</si>
  <si>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</si>
  <si>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</si>
  <si>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</si>
  <si>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</si>
  <si>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</si>
  <si>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</si>
  <si>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</si>
  <si>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</si>
  <si>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</si>
  <si>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</si>
  <si>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</si>
  <si>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</si>
  <si>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</si>
  <si>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</si>
  <si>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</si>
  <si>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</si>
  <si>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</si>
  <si>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</si>
  <si>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</si>
  <si>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</si>
  <si>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</si>
  <si>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</si>
  <si>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</si>
  <si>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</si>
  <si>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</si>
  <si>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</si>
  <si>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</si>
  <si>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дополнительные работы: завоз земли,  цветов, деревьев</t>
  </si>
  <si>
    <t>аварийное обслуживание</t>
  </si>
  <si>
    <t>остаток денежных средств на 01.01.17 г</t>
  </si>
  <si>
    <t>общая задолженность потребителей сначала обслуживания на 01.01.17</t>
  </si>
  <si>
    <t>потребители  неж пом</t>
  </si>
  <si>
    <t>потребители   жил  пом</t>
  </si>
  <si>
    <t xml:space="preserve">сбор (%)          </t>
  </si>
  <si>
    <t>Стоимост,руб</t>
  </si>
  <si>
    <t xml:space="preserve">пользователи жилых  и нежилых помещений </t>
  </si>
  <si>
    <t>ВДО водоснабжен и водоотведен.</t>
  </si>
  <si>
    <t>ои мкд ( вода)</t>
  </si>
  <si>
    <t>ои мкд (эл.эн)</t>
  </si>
  <si>
    <t>очистка крыши от снега и наледи</t>
  </si>
  <si>
    <t>остаток денежных средств на 01.01.18 г</t>
  </si>
  <si>
    <t>ремонт вдо электроснабжения</t>
  </si>
  <si>
    <t>ремонт кровли</t>
  </si>
  <si>
    <t>герметизация швов</t>
  </si>
  <si>
    <t>ремонт подъездов №1,2</t>
  </si>
  <si>
    <t>ремонт лестничного пролета</t>
  </si>
  <si>
    <t>пробивка труб канализации</t>
  </si>
  <si>
    <t>изготовление ипокраска мусоросборников, 1шт</t>
  </si>
  <si>
    <t>Отчет управляющей организации ООО "ЖЭУ" о выполненных работах по договору  оказания  работ и услуг по управлению,  содержанию и ремонту общего имущества собственников помещений в многоквартирном доме №10 по ул. Советской  г. Корсакова   С 01.01.2017г по 31.12.2017г                                                                                                                                          Обслуживание с 01 апреля   2017г (Собрание) ;  размер платы -25,89 руб. на 1 м2;                                       площадь помещения: 1376,1 м2</t>
  </si>
  <si>
    <t>ремонт чердачного перекрытия</t>
  </si>
  <si>
    <t>замена стояка кв. 18</t>
  </si>
  <si>
    <t>ремонт вдо водоснабжения (замена и утепление труб)</t>
  </si>
  <si>
    <t>установка и подключение циркуляцонного насоса</t>
  </si>
  <si>
    <t>установка кранов кв. 13</t>
  </si>
  <si>
    <t>ремонт вдо теплоснабжение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</si>
</sst>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77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horizontal="left" vertical="top" wrapText="1"/>
    </xf>
    <xf numFmtId="2" fontId="10" fillId="0" borderId="4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4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0" fillId="0" borderId="0" xfId="0" applyNumberFormat="1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164" fontId="12" fillId="0" borderId="0" xfId="0" applyNumberFormat="1" applyFont="1" applyBorder="1" applyAlignment="1">
      <alignment horizontal="left" vertical="top" wrapText="1"/>
    </xf>
    <xf numFmtId="164" fontId="10" fillId="0" borderId="0" xfId="0" applyNumberFormat="1" applyFont="1" applyAlignment="1">
      <alignment vertical="top"/>
    </xf>
    <xf numFmtId="164" fontId="10" fillId="0" borderId="0" xfId="0" applyNumberFormat="1" applyFont="1" applyAlignment="1">
      <alignment horizontal="left" vertical="top"/>
    </xf>
    <xf numFmtId="164" fontId="10" fillId="0" borderId="0" xfId="0" applyNumberFormat="1" applyFont="1" applyBorder="1" applyAlignment="1">
      <alignment horizontal="left" vertical="top"/>
    </xf>
    <xf numFmtId="164" fontId="10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vertical="top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0" fillId="0" borderId="6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64" fontId="11" fillId="0" borderId="4" xfId="1" applyNumberFormat="1" applyFont="1" applyBorder="1" applyAlignment="1">
      <alignment horizontal="left" vertical="top" wrapText="1"/>
    </xf>
    <xf numFmtId="164" fontId="11" fillId="0" borderId="5" xfId="1" applyNumberFormat="1" applyFont="1" applyBorder="1" applyAlignment="1">
      <alignment horizontal="left" vertical="top" wrapText="1"/>
    </xf>
    <xf numFmtId="164" fontId="11" fillId="0" borderId="6" xfId="1" applyNumberFormat="1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1" fillId="0" borderId="1" xfId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2" fontId="11" fillId="0" borderId="4" xfId="1" applyNumberFormat="1" applyFont="1" applyBorder="1" applyAlignment="1">
      <alignment horizontal="left" vertical="top" wrapText="1"/>
    </xf>
    <xf numFmtId="2" fontId="11" fillId="0" borderId="5" xfId="1" applyNumberFormat="1" applyFont="1" applyBorder="1" applyAlignment="1">
      <alignment horizontal="left" vertical="top" wrapText="1"/>
    </xf>
    <xf numFmtId="2" fontId="11" fillId="0" borderId="6" xfId="1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right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0" fontId="10" fillId="0" borderId="4" xfId="0" applyNumberFormat="1" applyFont="1" applyBorder="1" applyAlignment="1">
      <alignment horizontal="center" vertical="top" wrapText="1"/>
    </xf>
    <xf numFmtId="10" fontId="10" fillId="0" borderId="6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109" t="s">
        <v>61</v>
      </c>
      <c r="B1" s="109"/>
      <c r="C1" s="109"/>
      <c r="D1" s="109"/>
      <c r="E1" s="109"/>
      <c r="F1" s="109"/>
      <c r="G1" s="109"/>
    </row>
    <row r="2" spans="1:8" ht="29.25" customHeight="1" x14ac:dyDescent="0.25">
      <c r="A2" s="102" t="s">
        <v>60</v>
      </c>
      <c r="B2" s="102"/>
      <c r="C2" s="102"/>
      <c r="D2" s="102"/>
      <c r="E2" s="102"/>
      <c r="F2" s="102"/>
      <c r="G2" s="102"/>
    </row>
    <row r="3" spans="1:8" ht="15" customHeight="1" x14ac:dyDescent="0.25">
      <c r="A3" s="115" t="s">
        <v>62</v>
      </c>
      <c r="B3" s="115"/>
      <c r="C3" s="115"/>
      <c r="D3" s="115"/>
      <c r="E3" s="115"/>
      <c r="F3" s="115"/>
      <c r="G3" s="115"/>
    </row>
    <row r="4" spans="1:8" ht="27.75" customHeight="1" x14ac:dyDescent="0.25">
      <c r="A4" s="102" t="s">
        <v>63</v>
      </c>
      <c r="B4" s="102"/>
      <c r="C4" s="102"/>
      <c r="D4" s="102"/>
      <c r="E4" s="102"/>
      <c r="F4" s="102"/>
      <c r="G4" s="102"/>
    </row>
    <row r="5" spans="1:8" hidden="1" x14ac:dyDescent="0.25">
      <c r="A5" s="103"/>
      <c r="B5" s="104"/>
      <c r="C5" s="104"/>
      <c r="D5" s="104"/>
      <c r="E5" s="104"/>
      <c r="F5" s="104"/>
      <c r="G5" s="104"/>
    </row>
    <row r="6" spans="1:8" ht="106.5" customHeight="1" x14ac:dyDescent="0.25">
      <c r="A6" s="9" t="s">
        <v>0</v>
      </c>
      <c r="B6" s="99" t="s">
        <v>1</v>
      </c>
      <c r="C6" s="101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99" t="s">
        <v>9</v>
      </c>
      <c r="C7" s="100"/>
      <c r="D7" s="100"/>
      <c r="E7" s="100"/>
      <c r="F7" s="100"/>
      <c r="G7" s="101"/>
    </row>
    <row r="8" spans="1:8" ht="57.75" customHeight="1" x14ac:dyDescent="0.25">
      <c r="A8" s="13" t="s">
        <v>33</v>
      </c>
      <c r="B8" s="99" t="s">
        <v>8</v>
      </c>
      <c r="C8" s="101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99" t="s">
        <v>64</v>
      </c>
      <c r="C9" s="116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99" t="s">
        <v>59</v>
      </c>
      <c r="C11" s="101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99" t="s">
        <v>13</v>
      </c>
      <c r="C12" s="101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111" t="s">
        <v>15</v>
      </c>
      <c r="C13" s="112"/>
      <c r="D13" s="112"/>
      <c r="E13" s="112"/>
      <c r="F13" s="112"/>
      <c r="G13" s="113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99" t="s">
        <v>17</v>
      </c>
      <c r="C15" s="101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105" t="s">
        <v>27</v>
      </c>
      <c r="C16" s="106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107" t="s">
        <v>18</v>
      </c>
      <c r="C17" s="108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99" t="s">
        <v>19</v>
      </c>
      <c r="C18" s="100"/>
      <c r="D18" s="100"/>
      <c r="E18" s="100"/>
      <c r="F18" s="100"/>
      <c r="G18" s="101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114" t="s">
        <v>32</v>
      </c>
      <c r="C32" s="114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110" t="s">
        <v>58</v>
      </c>
      <c r="C34" s="110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96" t="s">
        <v>53</v>
      </c>
      <c r="B35" s="96"/>
      <c r="C35" s="96"/>
      <c r="D35" s="96"/>
      <c r="E35" s="96"/>
      <c r="F35" s="96"/>
      <c r="G35" s="96"/>
    </row>
    <row r="36" spans="1:13" x14ac:dyDescent="0.25">
      <c r="A36" s="97"/>
      <c r="B36" s="97"/>
      <c r="C36" s="97"/>
      <c r="D36" s="97"/>
      <c r="E36" s="97"/>
      <c r="F36" s="97"/>
      <c r="G36" s="97"/>
      <c r="M36" s="19"/>
    </row>
    <row r="37" spans="1:13" x14ac:dyDescent="0.25">
      <c r="A37" s="97"/>
      <c r="B37" s="97"/>
      <c r="C37" s="97"/>
      <c r="D37" s="97"/>
      <c r="E37" s="97"/>
      <c r="F37" s="97"/>
      <c r="G37" s="97"/>
    </row>
    <row r="38" spans="1:13" x14ac:dyDescent="0.25">
      <c r="A38" s="97"/>
      <c r="B38" s="97"/>
      <c r="C38" s="97"/>
      <c r="D38" s="97"/>
      <c r="E38" s="97"/>
      <c r="F38" s="97"/>
      <c r="G38" s="97"/>
    </row>
    <row r="39" spans="1:13" x14ac:dyDescent="0.25">
      <c r="A39" s="98" t="s">
        <v>54</v>
      </c>
      <c r="B39" s="98"/>
      <c r="C39" s="98"/>
      <c r="D39" s="98"/>
      <c r="E39" s="98"/>
      <c r="F39" s="98"/>
      <c r="G39" s="98"/>
    </row>
    <row r="40" spans="1:13" x14ac:dyDescent="0.25">
      <c r="A40" s="98"/>
      <c r="B40" s="98"/>
      <c r="C40" s="98"/>
      <c r="D40" s="98"/>
      <c r="E40" s="98"/>
      <c r="F40" s="98"/>
      <c r="G40" s="98"/>
    </row>
    <row r="56" spans="4:4" x14ac:dyDescent="0.25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zoomScale="85" zoomScaleNormal="85" workbookViewId="0">
      <selection activeCell="G57" sqref="G57"/>
    </sheetView>
  </sheetViews>
  <sheetFormatPr defaultColWidth="9.140625" defaultRowHeight="12" x14ac:dyDescent="0.25"/>
  <cols>
    <col min="1" max="1" width="5.5703125" style="32" customWidth="1"/>
    <col min="2" max="2" width="1.42578125" style="32" hidden="1" customWidth="1"/>
    <col min="3" max="3" width="10.85546875" style="32" customWidth="1"/>
    <col min="4" max="4" width="5.140625" style="32" customWidth="1"/>
    <col min="5" max="5" width="10.7109375" style="32" customWidth="1"/>
    <col min="6" max="6" width="9.28515625" style="32" customWidth="1"/>
    <col min="7" max="7" width="8.42578125" style="84" customWidth="1"/>
    <col min="8" max="8" width="12" style="32" customWidth="1"/>
    <col min="9" max="9" width="9.42578125" style="32" customWidth="1"/>
    <col min="10" max="10" width="8.7109375" style="89" customWidth="1"/>
    <col min="11" max="11" width="8.28515625" style="32" customWidth="1"/>
    <col min="12" max="12" width="9.42578125" style="32" customWidth="1"/>
    <col min="13" max="16384" width="9.140625" style="32"/>
  </cols>
  <sheetData>
    <row r="1" spans="1:11" ht="78.75" customHeight="1" x14ac:dyDescent="0.25">
      <c r="A1" s="158" t="s">
        <v>139</v>
      </c>
      <c r="B1" s="158"/>
      <c r="C1" s="158"/>
      <c r="D1" s="158"/>
      <c r="E1" s="158"/>
      <c r="F1" s="158"/>
      <c r="G1" s="158"/>
      <c r="H1" s="158"/>
      <c r="I1" s="31"/>
      <c r="J1" s="87"/>
      <c r="K1" s="31"/>
    </row>
    <row r="2" spans="1:11" ht="36" customHeight="1" x14ac:dyDescent="0.25">
      <c r="A2" s="160" t="s">
        <v>66</v>
      </c>
      <c r="B2" s="160"/>
      <c r="C2" s="160"/>
      <c r="D2" s="160"/>
      <c r="E2" s="160"/>
      <c r="F2" s="160"/>
      <c r="G2" s="160"/>
      <c r="H2" s="160"/>
      <c r="J2" s="88"/>
    </row>
    <row r="3" spans="1:11" ht="27" customHeight="1" x14ac:dyDescent="0.25">
      <c r="A3" s="124" t="s">
        <v>111</v>
      </c>
      <c r="B3" s="124"/>
      <c r="C3" s="147" t="s">
        <v>92</v>
      </c>
      <c r="D3" s="147"/>
      <c r="E3" s="147"/>
      <c r="F3" s="147"/>
      <c r="G3" s="147"/>
      <c r="H3" s="67" t="s">
        <v>125</v>
      </c>
    </row>
    <row r="4" spans="1:11" ht="27" customHeight="1" x14ac:dyDescent="0.25">
      <c r="A4" s="147" t="s">
        <v>115</v>
      </c>
      <c r="B4" s="147"/>
      <c r="C4" s="147"/>
      <c r="D4" s="147"/>
      <c r="E4" s="147"/>
      <c r="F4" s="147"/>
      <c r="G4" s="147"/>
      <c r="H4" s="147"/>
    </row>
    <row r="5" spans="1:11" ht="36.75" customHeight="1" x14ac:dyDescent="0.25">
      <c r="A5" s="72" t="s">
        <v>68</v>
      </c>
      <c r="B5" s="72"/>
      <c r="C5" s="159" t="s">
        <v>8</v>
      </c>
      <c r="D5" s="159"/>
      <c r="E5" s="159"/>
      <c r="F5" s="159"/>
      <c r="G5" s="159"/>
      <c r="H5" s="73">
        <f>0.19*N35*N36</f>
        <v>2353.1309999999999</v>
      </c>
    </row>
    <row r="6" spans="1:11" ht="15" customHeight="1" x14ac:dyDescent="0.25">
      <c r="A6" s="34" t="s">
        <v>69</v>
      </c>
      <c r="B6" s="41"/>
      <c r="C6" s="130" t="s">
        <v>64</v>
      </c>
      <c r="D6" s="131"/>
      <c r="E6" s="131"/>
      <c r="F6" s="131"/>
      <c r="G6" s="132"/>
      <c r="H6" s="28"/>
    </row>
    <row r="7" spans="1:11" x14ac:dyDescent="0.25">
      <c r="A7" s="33"/>
      <c r="B7" s="38"/>
      <c r="C7" s="117" t="s">
        <v>130</v>
      </c>
      <c r="D7" s="118"/>
      <c r="E7" s="118"/>
      <c r="F7" s="118"/>
      <c r="G7" s="119"/>
      <c r="H7" s="28">
        <v>16603.740000000002</v>
      </c>
    </row>
    <row r="8" spans="1:11" s="81" customFormat="1" x14ac:dyDescent="0.25">
      <c r="A8" s="33"/>
      <c r="B8" s="38"/>
      <c r="C8" s="117" t="s">
        <v>138</v>
      </c>
      <c r="D8" s="118"/>
      <c r="E8" s="118"/>
      <c r="F8" s="118"/>
      <c r="G8" s="119"/>
      <c r="H8" s="80">
        <v>13127.98</v>
      </c>
      <c r="J8" s="89"/>
    </row>
    <row r="9" spans="1:11" s="66" customFormat="1" x14ac:dyDescent="0.25">
      <c r="A9" s="33"/>
      <c r="B9" s="38"/>
      <c r="C9" s="117" t="s">
        <v>136</v>
      </c>
      <c r="D9" s="118"/>
      <c r="E9" s="118"/>
      <c r="F9" s="118"/>
      <c r="G9" s="119"/>
      <c r="H9" s="67"/>
      <c r="J9" s="89"/>
    </row>
    <row r="10" spans="1:11" x14ac:dyDescent="0.25">
      <c r="A10" s="33"/>
      <c r="B10" s="38"/>
      <c r="C10" s="117" t="s">
        <v>133</v>
      </c>
      <c r="D10" s="118"/>
      <c r="E10" s="118"/>
      <c r="F10" s="118"/>
      <c r="G10" s="119"/>
      <c r="H10" s="28">
        <v>33960.5</v>
      </c>
    </row>
    <row r="11" spans="1:11" s="77" customFormat="1" x14ac:dyDescent="0.25">
      <c r="A11" s="33"/>
      <c r="B11" s="38"/>
      <c r="C11" s="117" t="s">
        <v>134</v>
      </c>
      <c r="D11" s="118"/>
      <c r="E11" s="118"/>
      <c r="F11" s="118"/>
      <c r="G11" s="119"/>
      <c r="H11" s="79">
        <v>24683</v>
      </c>
      <c r="J11" s="89"/>
    </row>
    <row r="12" spans="1:11" s="77" customFormat="1" x14ac:dyDescent="0.25">
      <c r="A12" s="33"/>
      <c r="B12" s="38"/>
      <c r="C12" s="117" t="s">
        <v>140</v>
      </c>
      <c r="D12" s="118"/>
      <c r="E12" s="118"/>
      <c r="F12" s="118"/>
      <c r="G12" s="119"/>
      <c r="H12" s="79">
        <v>100907</v>
      </c>
      <c r="J12" s="89"/>
    </row>
    <row r="13" spans="1:11" s="77" customFormat="1" x14ac:dyDescent="0.25">
      <c r="A13" s="33"/>
      <c r="B13" s="38"/>
      <c r="C13" s="117" t="s">
        <v>135</v>
      </c>
      <c r="D13" s="118"/>
      <c r="E13" s="118"/>
      <c r="F13" s="118"/>
      <c r="G13" s="119"/>
      <c r="H13" s="79">
        <v>268496</v>
      </c>
      <c r="J13" s="89"/>
    </row>
    <row r="14" spans="1:11" ht="26.25" customHeight="1" x14ac:dyDescent="0.25">
      <c r="A14" s="34" t="s">
        <v>70</v>
      </c>
      <c r="B14" s="41"/>
      <c r="C14" s="130" t="s">
        <v>59</v>
      </c>
      <c r="D14" s="131"/>
      <c r="E14" s="131"/>
      <c r="F14" s="131"/>
      <c r="G14" s="132"/>
      <c r="H14" s="27">
        <f>0.04*N35*N36</f>
        <v>495.39599999999996</v>
      </c>
    </row>
    <row r="15" spans="1:11" ht="15" customHeight="1" x14ac:dyDescent="0.25">
      <c r="A15" s="133" t="s">
        <v>13</v>
      </c>
      <c r="B15" s="134"/>
      <c r="C15" s="134"/>
      <c r="D15" s="134"/>
      <c r="E15" s="134"/>
      <c r="F15" s="134"/>
      <c r="G15" s="135"/>
      <c r="H15" s="28">
        <f>SUM(H5:H14)</f>
        <v>460626.74700000003</v>
      </c>
    </row>
    <row r="16" spans="1:11" ht="24.75" customHeight="1" x14ac:dyDescent="0.25">
      <c r="A16" s="156"/>
      <c r="B16" s="156"/>
      <c r="C16" s="156"/>
      <c r="D16" s="156"/>
      <c r="E16" s="156"/>
      <c r="F16" s="156"/>
      <c r="G16" s="156"/>
      <c r="H16" s="157"/>
    </row>
    <row r="17" spans="1:10" ht="36.75" customHeight="1" x14ac:dyDescent="0.25">
      <c r="A17" s="72" t="s">
        <v>72</v>
      </c>
      <c r="B17" s="72"/>
      <c r="C17" s="123" t="s">
        <v>76</v>
      </c>
      <c r="D17" s="123"/>
      <c r="E17" s="123"/>
      <c r="F17" s="123"/>
      <c r="G17" s="123"/>
      <c r="H17" s="85" t="s">
        <v>67</v>
      </c>
    </row>
    <row r="18" spans="1:10" s="95" customFormat="1" x14ac:dyDescent="0.25">
      <c r="A18" s="93"/>
      <c r="B18" s="93"/>
      <c r="C18" s="130" t="s">
        <v>141</v>
      </c>
      <c r="D18" s="131"/>
      <c r="E18" s="131"/>
      <c r="F18" s="131"/>
      <c r="G18" s="132"/>
      <c r="H18" s="94">
        <v>694.93</v>
      </c>
      <c r="J18" s="89"/>
    </row>
    <row r="19" spans="1:10" s="77" customFormat="1" ht="21" customHeight="1" x14ac:dyDescent="0.25">
      <c r="A19" s="72"/>
      <c r="B19" s="72"/>
      <c r="C19" s="123" t="s">
        <v>142</v>
      </c>
      <c r="D19" s="123"/>
      <c r="E19" s="123"/>
      <c r="F19" s="123"/>
      <c r="G19" s="123"/>
      <c r="H19" s="86">
        <v>6150.68</v>
      </c>
      <c r="J19" s="89"/>
    </row>
    <row r="20" spans="1:10" s="58" customFormat="1" x14ac:dyDescent="0.25">
      <c r="A20" s="72"/>
      <c r="B20" s="72"/>
      <c r="C20" s="129" t="s">
        <v>137</v>
      </c>
      <c r="D20" s="129"/>
      <c r="E20" s="129"/>
      <c r="F20" s="129"/>
      <c r="G20" s="129"/>
      <c r="H20" s="62"/>
      <c r="J20" s="89"/>
    </row>
    <row r="21" spans="1:10" x14ac:dyDescent="0.25">
      <c r="A21" s="72"/>
      <c r="B21" s="72"/>
      <c r="C21" s="129" t="s">
        <v>119</v>
      </c>
      <c r="D21" s="129"/>
      <c r="E21" s="129"/>
      <c r="F21" s="129"/>
      <c r="G21" s="129"/>
      <c r="H21" s="28">
        <f>0.7*N35*N36</f>
        <v>8669.4299999999985</v>
      </c>
    </row>
    <row r="22" spans="1:10" ht="18" customHeight="1" x14ac:dyDescent="0.25">
      <c r="A22" s="72"/>
      <c r="B22" s="72"/>
      <c r="C22" s="129" t="s">
        <v>114</v>
      </c>
      <c r="D22" s="129"/>
      <c r="E22" s="129"/>
      <c r="F22" s="129"/>
      <c r="G22" s="129"/>
      <c r="H22" s="28">
        <f>SUM(H18:H21)</f>
        <v>15515.039999999999</v>
      </c>
    </row>
    <row r="23" spans="1:10" ht="39" customHeight="1" x14ac:dyDescent="0.25">
      <c r="A23" s="72" t="s">
        <v>73</v>
      </c>
      <c r="B23" s="72"/>
      <c r="C23" s="123" t="s">
        <v>77</v>
      </c>
      <c r="D23" s="123"/>
      <c r="E23" s="123"/>
      <c r="F23" s="123"/>
      <c r="G23" s="123"/>
      <c r="H23" s="28"/>
    </row>
    <row r="24" spans="1:10" s="95" customFormat="1" x14ac:dyDescent="0.25">
      <c r="A24" s="93"/>
      <c r="B24" s="93"/>
      <c r="C24" s="130" t="s">
        <v>144</v>
      </c>
      <c r="D24" s="131"/>
      <c r="E24" s="131"/>
      <c r="F24" s="131"/>
      <c r="G24" s="132"/>
      <c r="H24" s="94">
        <v>1870.69</v>
      </c>
      <c r="J24" s="89"/>
    </row>
    <row r="25" spans="1:10" x14ac:dyDescent="0.25">
      <c r="A25" s="72"/>
      <c r="B25" s="72"/>
      <c r="C25" s="129" t="s">
        <v>143</v>
      </c>
      <c r="D25" s="129"/>
      <c r="E25" s="129"/>
      <c r="F25" s="129"/>
      <c r="G25" s="129"/>
      <c r="H25" s="28">
        <v>14277.74</v>
      </c>
      <c r="J25" s="88"/>
    </row>
    <row r="26" spans="1:10" s="95" customFormat="1" x14ac:dyDescent="0.25">
      <c r="A26" s="93"/>
      <c r="B26" s="93"/>
      <c r="C26" s="117" t="s">
        <v>145</v>
      </c>
      <c r="D26" s="118"/>
      <c r="E26" s="118"/>
      <c r="F26" s="118"/>
      <c r="G26" s="119"/>
      <c r="H26" s="94">
        <v>888.94</v>
      </c>
      <c r="J26" s="88"/>
    </row>
    <row r="27" spans="1:10" x14ac:dyDescent="0.25">
      <c r="A27" s="72"/>
      <c r="B27" s="72"/>
      <c r="C27" s="129" t="s">
        <v>119</v>
      </c>
      <c r="D27" s="129"/>
      <c r="E27" s="129"/>
      <c r="F27" s="129"/>
      <c r="G27" s="129"/>
      <c r="H27" s="55">
        <f>0.96*N35*N36</f>
        <v>11889.503999999999</v>
      </c>
    </row>
    <row r="28" spans="1:10" x14ac:dyDescent="0.25">
      <c r="A28" s="72"/>
      <c r="B28" s="72"/>
      <c r="C28" s="129" t="s">
        <v>114</v>
      </c>
      <c r="D28" s="129"/>
      <c r="E28" s="129"/>
      <c r="F28" s="129"/>
      <c r="G28" s="129"/>
      <c r="H28" s="28">
        <f>SUM(H24:H27)</f>
        <v>28926.873999999996</v>
      </c>
    </row>
    <row r="29" spans="1:10" ht="36" customHeight="1" x14ac:dyDescent="0.25">
      <c r="A29" s="72" t="s">
        <v>74</v>
      </c>
      <c r="B29" s="72"/>
      <c r="C29" s="123" t="s">
        <v>78</v>
      </c>
      <c r="D29" s="123"/>
      <c r="E29" s="123"/>
      <c r="F29" s="123"/>
      <c r="G29" s="123"/>
      <c r="H29" s="28"/>
    </row>
    <row r="30" spans="1:10" s="77" customFormat="1" ht="15" customHeight="1" x14ac:dyDescent="0.25">
      <c r="A30" s="72"/>
      <c r="B30" s="72"/>
      <c r="C30" s="123" t="s">
        <v>132</v>
      </c>
      <c r="D30" s="123"/>
      <c r="E30" s="123"/>
      <c r="F30" s="123"/>
      <c r="G30" s="123"/>
      <c r="H30" s="79">
        <v>7235.09</v>
      </c>
      <c r="J30" s="89"/>
    </row>
    <row r="31" spans="1:10" x14ac:dyDescent="0.25">
      <c r="A31" s="92"/>
      <c r="B31" s="92"/>
      <c r="C31" s="164" t="s">
        <v>119</v>
      </c>
      <c r="D31" s="164"/>
      <c r="E31" s="164"/>
      <c r="F31" s="164"/>
      <c r="G31" s="164"/>
      <c r="H31" s="28">
        <f>0.64*N35*N36</f>
        <v>7926.3359999999993</v>
      </c>
    </row>
    <row r="32" spans="1:10" s="49" customFormat="1" ht="15" customHeight="1" x14ac:dyDescent="0.25">
      <c r="A32" s="92"/>
      <c r="B32" s="92"/>
      <c r="C32" s="164" t="s">
        <v>114</v>
      </c>
      <c r="D32" s="164"/>
      <c r="E32" s="164"/>
      <c r="F32" s="164"/>
      <c r="G32" s="164"/>
      <c r="H32" s="35">
        <f>SUM(H29:H31)</f>
        <v>15161.425999999999</v>
      </c>
      <c r="J32" s="89"/>
    </row>
    <row r="33" spans="1:14" ht="15" customHeight="1" x14ac:dyDescent="0.25">
      <c r="A33" s="124" t="s">
        <v>18</v>
      </c>
      <c r="B33" s="124"/>
      <c r="C33" s="124"/>
      <c r="D33" s="124"/>
      <c r="E33" s="124"/>
      <c r="F33" s="124"/>
      <c r="G33" s="124"/>
      <c r="H33" s="35"/>
    </row>
    <row r="34" spans="1:14" ht="15" customHeight="1" x14ac:dyDescent="0.25">
      <c r="A34" s="149" t="s">
        <v>75</v>
      </c>
      <c r="B34" s="149"/>
      <c r="C34" s="150"/>
      <c r="D34" s="150"/>
      <c r="E34" s="150"/>
      <c r="F34" s="150"/>
      <c r="G34" s="150"/>
      <c r="H34" s="151"/>
    </row>
    <row r="35" spans="1:14" ht="15" customHeight="1" x14ac:dyDescent="0.25">
      <c r="A35" s="34" t="s">
        <v>79</v>
      </c>
      <c r="B35" s="41"/>
      <c r="C35" s="126" t="s">
        <v>20</v>
      </c>
      <c r="D35" s="127"/>
      <c r="E35" s="127"/>
      <c r="F35" s="127"/>
      <c r="G35" s="128"/>
      <c r="H35" s="60">
        <f>N35*N36*2.52</f>
        <v>31209.948</v>
      </c>
      <c r="N35" s="32">
        <v>1376.1</v>
      </c>
    </row>
    <row r="36" spans="1:14" ht="15" customHeight="1" x14ac:dyDescent="0.25">
      <c r="A36" s="34" t="s">
        <v>80</v>
      </c>
      <c r="B36" s="41"/>
      <c r="C36" s="161" t="s">
        <v>21</v>
      </c>
      <c r="D36" s="162"/>
      <c r="E36" s="162"/>
      <c r="F36" s="162"/>
      <c r="G36" s="163"/>
      <c r="H36" s="60">
        <f>0.13*N35*N36</f>
        <v>1610.037</v>
      </c>
      <c r="N36" s="56">
        <v>9</v>
      </c>
    </row>
    <row r="37" spans="1:14" ht="30" customHeight="1" x14ac:dyDescent="0.25">
      <c r="A37" s="33" t="s">
        <v>81</v>
      </c>
      <c r="B37" s="38"/>
      <c r="C37" s="126" t="s">
        <v>22</v>
      </c>
      <c r="D37" s="127"/>
      <c r="E37" s="127"/>
      <c r="F37" s="127"/>
      <c r="G37" s="128"/>
      <c r="H37" s="60">
        <f>0.02*N36*N35</f>
        <v>247.69799999999998</v>
      </c>
    </row>
    <row r="38" spans="1:14" ht="15" customHeight="1" x14ac:dyDescent="0.25">
      <c r="A38" s="34" t="s">
        <v>81</v>
      </c>
      <c r="B38" s="41"/>
      <c r="C38" s="126" t="s">
        <v>23</v>
      </c>
      <c r="D38" s="127"/>
      <c r="E38" s="127"/>
      <c r="F38" s="127"/>
      <c r="G38" s="128"/>
      <c r="H38" s="60">
        <f>0.02*N36*N35</f>
        <v>247.69799999999998</v>
      </c>
    </row>
    <row r="39" spans="1:14" ht="15" customHeight="1" x14ac:dyDescent="0.25">
      <c r="A39" s="33" t="s">
        <v>82</v>
      </c>
      <c r="B39" s="38"/>
      <c r="C39" s="126" t="s">
        <v>3</v>
      </c>
      <c r="D39" s="127"/>
      <c r="E39" s="127"/>
      <c r="F39" s="127"/>
      <c r="G39" s="128"/>
      <c r="H39" s="60">
        <f>0.45*N35*N36</f>
        <v>5573.2049999999999</v>
      </c>
    </row>
    <row r="40" spans="1:14" ht="15" customHeight="1" x14ac:dyDescent="0.25">
      <c r="A40" s="34" t="s">
        <v>83</v>
      </c>
      <c r="B40" s="41"/>
      <c r="C40" s="126" t="s">
        <v>25</v>
      </c>
      <c r="D40" s="127"/>
      <c r="E40" s="127"/>
      <c r="F40" s="127"/>
      <c r="G40" s="128"/>
      <c r="H40" s="60">
        <f>0.04*N36*N35</f>
        <v>495.39599999999996</v>
      </c>
    </row>
    <row r="41" spans="1:14" ht="15" customHeight="1" x14ac:dyDescent="0.25">
      <c r="A41" s="33" t="s">
        <v>84</v>
      </c>
      <c r="B41" s="38"/>
      <c r="C41" s="126" t="s">
        <v>26</v>
      </c>
      <c r="D41" s="127"/>
      <c r="E41" s="127"/>
      <c r="F41" s="127"/>
      <c r="G41" s="128"/>
      <c r="H41" s="60">
        <f>1.11*N36*N35</f>
        <v>13747.239</v>
      </c>
    </row>
    <row r="42" spans="1:14" ht="15" customHeight="1" x14ac:dyDescent="0.25">
      <c r="A42" s="34" t="s">
        <v>85</v>
      </c>
      <c r="B42" s="41"/>
      <c r="C42" s="126" t="s">
        <v>52</v>
      </c>
      <c r="D42" s="127"/>
      <c r="E42" s="127"/>
      <c r="F42" s="127"/>
      <c r="G42" s="128"/>
      <c r="H42" s="60">
        <f>0.17*N36*N35</f>
        <v>2105.433</v>
      </c>
    </row>
    <row r="43" spans="1:14" ht="15" customHeight="1" x14ac:dyDescent="0.25">
      <c r="A43" s="33" t="s">
        <v>86</v>
      </c>
      <c r="B43" s="38"/>
      <c r="C43" s="126" t="s">
        <v>6</v>
      </c>
      <c r="D43" s="127"/>
      <c r="E43" s="127"/>
      <c r="F43" s="127"/>
      <c r="G43" s="128"/>
      <c r="H43" s="60">
        <f>0.24*N36*N35</f>
        <v>2972.3760000000002</v>
      </c>
    </row>
    <row r="44" spans="1:14" ht="15" customHeight="1" x14ac:dyDescent="0.25">
      <c r="A44" s="34" t="s">
        <v>87</v>
      </c>
      <c r="B44" s="41"/>
      <c r="C44" s="126" t="s">
        <v>28</v>
      </c>
      <c r="D44" s="127"/>
      <c r="E44" s="127"/>
      <c r="F44" s="127"/>
      <c r="G44" s="128"/>
      <c r="H44" s="60">
        <v>0</v>
      </c>
    </row>
    <row r="45" spans="1:14" ht="15" customHeight="1" x14ac:dyDescent="0.25">
      <c r="A45" s="33" t="s">
        <v>88</v>
      </c>
      <c r="B45" s="38"/>
      <c r="C45" s="142" t="s">
        <v>51</v>
      </c>
      <c r="D45" s="143"/>
      <c r="E45" s="143"/>
      <c r="F45" s="143"/>
      <c r="G45" s="144"/>
      <c r="H45" s="60">
        <f>0.11*N36*N35</f>
        <v>1362.3389999999999</v>
      </c>
    </row>
    <row r="46" spans="1:14" ht="33" customHeight="1" x14ac:dyDescent="0.25">
      <c r="A46" s="34" t="s">
        <v>89</v>
      </c>
      <c r="B46" s="41"/>
      <c r="C46" s="126" t="s">
        <v>30</v>
      </c>
      <c r="D46" s="127"/>
      <c r="E46" s="127"/>
      <c r="F46" s="127"/>
      <c r="G46" s="128"/>
      <c r="H46" s="60">
        <f>2.7*N36*N35</f>
        <v>33439.229999999996</v>
      </c>
    </row>
    <row r="47" spans="1:14" ht="15" customHeight="1" x14ac:dyDescent="0.25">
      <c r="A47" s="33" t="s">
        <v>90</v>
      </c>
      <c r="B47" s="38"/>
      <c r="C47" s="126" t="s">
        <v>31</v>
      </c>
      <c r="D47" s="127"/>
      <c r="E47" s="127"/>
      <c r="F47" s="127"/>
      <c r="G47" s="128"/>
      <c r="H47" s="60">
        <f>1.13*N35*N36</f>
        <v>13994.936999999998</v>
      </c>
    </row>
    <row r="48" spans="1:14" ht="15" customHeight="1" x14ac:dyDescent="0.25">
      <c r="A48" s="42" t="s">
        <v>91</v>
      </c>
      <c r="B48" s="43"/>
      <c r="C48" s="136" t="s">
        <v>116</v>
      </c>
      <c r="D48" s="137"/>
      <c r="E48" s="137"/>
      <c r="F48" s="137"/>
      <c r="G48" s="138"/>
      <c r="H48" s="59">
        <f>5.37*N36*N35</f>
        <v>66506.913</v>
      </c>
    </row>
    <row r="49" spans="1:18" ht="15" customHeight="1" x14ac:dyDescent="0.25">
      <c r="A49" s="133" t="s">
        <v>32</v>
      </c>
      <c r="B49" s="134"/>
      <c r="C49" s="134"/>
      <c r="D49" s="134"/>
      <c r="E49" s="134"/>
      <c r="F49" s="134"/>
      <c r="G49" s="135"/>
      <c r="H49" s="61">
        <f>SUM(H35:H48)</f>
        <v>173512.44899999999</v>
      </c>
    </row>
    <row r="50" spans="1:18" s="50" customFormat="1" ht="15" customHeight="1" x14ac:dyDescent="0.25">
      <c r="A50" s="51">
        <v>4</v>
      </c>
      <c r="B50" s="51"/>
      <c r="C50" s="123" t="s">
        <v>117</v>
      </c>
      <c r="D50" s="123"/>
      <c r="E50" s="123"/>
      <c r="F50" s="123"/>
      <c r="G50" s="123"/>
      <c r="H50" s="57"/>
      <c r="J50" s="89"/>
    </row>
    <row r="51" spans="1:18" s="53" customFormat="1" ht="15" customHeight="1" x14ac:dyDescent="0.25">
      <c r="A51" s="124">
        <v>5</v>
      </c>
      <c r="B51" s="51"/>
      <c r="C51" s="123" t="s">
        <v>118</v>
      </c>
      <c r="D51" s="123"/>
      <c r="E51" s="123"/>
      <c r="F51" s="123"/>
      <c r="G51" s="123"/>
      <c r="H51" s="57"/>
      <c r="J51" s="90"/>
    </row>
    <row r="52" spans="1:18" s="53" customFormat="1" x14ac:dyDescent="0.25">
      <c r="A52" s="124"/>
      <c r="B52" s="52"/>
      <c r="C52" s="152"/>
      <c r="D52" s="152"/>
      <c r="E52" s="152"/>
      <c r="F52" s="152"/>
      <c r="G52" s="152"/>
      <c r="H52" s="59"/>
      <c r="J52" s="90"/>
    </row>
    <row r="53" spans="1:18" ht="15" customHeight="1" x14ac:dyDescent="0.25">
      <c r="A53" s="125" t="s">
        <v>93</v>
      </c>
      <c r="B53" s="125"/>
      <c r="C53" s="125"/>
      <c r="D53" s="125"/>
      <c r="E53" s="125"/>
      <c r="F53" s="125"/>
      <c r="G53" s="125"/>
      <c r="H53" s="125"/>
    </row>
    <row r="54" spans="1:18" s="66" customFormat="1" ht="27" customHeight="1" x14ac:dyDescent="0.25">
      <c r="A54" s="153"/>
      <c r="B54" s="154"/>
      <c r="C54" s="154"/>
      <c r="D54" s="155"/>
      <c r="E54" s="139" t="s">
        <v>126</v>
      </c>
      <c r="F54" s="140"/>
      <c r="G54" s="140"/>
      <c r="H54" s="141"/>
      <c r="I54" s="147" t="s">
        <v>123</v>
      </c>
      <c r="J54" s="147"/>
      <c r="K54" s="139" t="s">
        <v>122</v>
      </c>
      <c r="L54" s="141"/>
    </row>
    <row r="55" spans="1:18" ht="18.75" customHeight="1" x14ac:dyDescent="0.25">
      <c r="A55" s="147" t="s">
        <v>94</v>
      </c>
      <c r="B55" s="147"/>
      <c r="C55" s="147"/>
      <c r="D55" s="147"/>
      <c r="E55" s="68" t="s">
        <v>95</v>
      </c>
      <c r="F55" s="68" t="s">
        <v>96</v>
      </c>
      <c r="G55" s="83" t="s">
        <v>97</v>
      </c>
      <c r="H55" s="64" t="s">
        <v>98</v>
      </c>
      <c r="I55" s="65" t="s">
        <v>95</v>
      </c>
      <c r="J55" s="91" t="s">
        <v>96</v>
      </c>
      <c r="K55" s="65" t="s">
        <v>95</v>
      </c>
      <c r="L55" s="65" t="s">
        <v>96</v>
      </c>
      <c r="R55" s="78"/>
    </row>
    <row r="56" spans="1:18" x14ac:dyDescent="0.25">
      <c r="A56" s="123" t="s">
        <v>99</v>
      </c>
      <c r="B56" s="123"/>
      <c r="C56" s="123"/>
      <c r="D56" s="123"/>
      <c r="E56" s="69">
        <f t="shared" ref="E56:F60" si="0">I56+K56</f>
        <v>143099.766</v>
      </c>
      <c r="F56" s="65">
        <f t="shared" si="0"/>
        <v>112883.826</v>
      </c>
      <c r="G56" s="71">
        <f>H49</f>
        <v>173512.44899999999</v>
      </c>
      <c r="H56" s="70">
        <f>F56-E56</f>
        <v>-30215.940000000002</v>
      </c>
      <c r="I56" s="69">
        <v>116948.7</v>
      </c>
      <c r="J56" s="70">
        <v>86732.76</v>
      </c>
      <c r="K56" s="70">
        <f>N59*N60*O56</f>
        <v>26151.066000000003</v>
      </c>
      <c r="L56" s="70">
        <f>K56</f>
        <v>26151.066000000003</v>
      </c>
      <c r="O56" s="66">
        <v>14.01</v>
      </c>
    </row>
    <row r="57" spans="1:18" x14ac:dyDescent="0.25">
      <c r="A57" s="123" t="s">
        <v>100</v>
      </c>
      <c r="B57" s="123"/>
      <c r="C57" s="123"/>
      <c r="D57" s="123"/>
      <c r="E57" s="65">
        <f t="shared" si="0"/>
        <v>54032.633999999998</v>
      </c>
      <c r="F57" s="65">
        <f t="shared" si="0"/>
        <v>32749.200000000001</v>
      </c>
      <c r="G57" s="71">
        <f>H15</f>
        <v>460626.74700000003</v>
      </c>
      <c r="H57" s="63">
        <f t="shared" ref="H57:H62" si="1">F57-G57</f>
        <v>-427877.54700000002</v>
      </c>
      <c r="I57" s="65">
        <v>44158.32</v>
      </c>
      <c r="J57" s="70">
        <v>32749.200000000001</v>
      </c>
      <c r="K57" s="70">
        <f>N59*N60*O57</f>
        <v>9874.3140000000003</v>
      </c>
      <c r="L57" s="70"/>
      <c r="O57" s="66">
        <v>5.29</v>
      </c>
    </row>
    <row r="58" spans="1:18" ht="26.25" customHeight="1" x14ac:dyDescent="0.25">
      <c r="A58" s="123" t="s">
        <v>127</v>
      </c>
      <c r="B58" s="123"/>
      <c r="C58" s="123"/>
      <c r="D58" s="123"/>
      <c r="E58" s="65">
        <f t="shared" si="0"/>
        <v>22982.04</v>
      </c>
      <c r="F58" s="65">
        <f t="shared" si="0"/>
        <v>18129.330000000002</v>
      </c>
      <c r="G58" s="71">
        <f>H22</f>
        <v>15515.039999999999</v>
      </c>
      <c r="H58" s="63">
        <f t="shared" si="1"/>
        <v>2614.2900000000027</v>
      </c>
      <c r="I58" s="65">
        <v>18782.189999999999</v>
      </c>
      <c r="J58" s="70">
        <v>13929.48</v>
      </c>
      <c r="K58" s="70">
        <f>N59*N60*O58</f>
        <v>4199.8500000000004</v>
      </c>
      <c r="L58" s="70">
        <f>K58</f>
        <v>4199.8500000000004</v>
      </c>
      <c r="O58" s="66">
        <v>2.25</v>
      </c>
    </row>
    <row r="59" spans="1:18" x14ac:dyDescent="0.25">
      <c r="A59" s="123" t="s">
        <v>102</v>
      </c>
      <c r="B59" s="123"/>
      <c r="C59" s="123"/>
      <c r="D59" s="123"/>
      <c r="E59" s="65">
        <f t="shared" si="0"/>
        <v>30029.364000000001</v>
      </c>
      <c r="F59" s="65">
        <f t="shared" si="0"/>
        <v>23688.624</v>
      </c>
      <c r="G59" s="71">
        <f>H28</f>
        <v>28926.873999999996</v>
      </c>
      <c r="H59" s="63">
        <f t="shared" si="1"/>
        <v>-5238.2499999999964</v>
      </c>
      <c r="I59" s="65">
        <v>24541.56</v>
      </c>
      <c r="J59" s="70">
        <v>18200.82</v>
      </c>
      <c r="K59" s="70">
        <f>N59*N60*O59</f>
        <v>5487.8040000000001</v>
      </c>
      <c r="L59" s="70">
        <f>K59</f>
        <v>5487.8040000000001</v>
      </c>
      <c r="N59" s="32">
        <v>207.4</v>
      </c>
      <c r="O59" s="66">
        <v>2.94</v>
      </c>
    </row>
    <row r="60" spans="1:18" x14ac:dyDescent="0.25">
      <c r="A60" s="123" t="s">
        <v>104</v>
      </c>
      <c r="B60" s="123"/>
      <c r="C60" s="123"/>
      <c r="D60" s="123"/>
      <c r="E60" s="65">
        <f t="shared" si="0"/>
        <v>14299.74</v>
      </c>
      <c r="F60" s="70">
        <f t="shared" si="0"/>
        <v>11280.31</v>
      </c>
      <c r="G60" s="71">
        <f>H32</f>
        <v>15161.425999999999</v>
      </c>
      <c r="H60" s="63">
        <f t="shared" si="1"/>
        <v>-3881.116</v>
      </c>
      <c r="I60" s="65">
        <v>11686.5</v>
      </c>
      <c r="J60" s="70">
        <v>8667.07</v>
      </c>
      <c r="K60" s="70">
        <f>N59*N60*O60</f>
        <v>2613.2400000000002</v>
      </c>
      <c r="L60" s="70">
        <f>K60</f>
        <v>2613.2400000000002</v>
      </c>
      <c r="N60" s="32">
        <v>9</v>
      </c>
      <c r="O60" s="66">
        <v>1.4</v>
      </c>
    </row>
    <row r="61" spans="1:18" s="77" customFormat="1" x14ac:dyDescent="0.25">
      <c r="A61" s="130" t="s">
        <v>128</v>
      </c>
      <c r="B61" s="131"/>
      <c r="C61" s="131"/>
      <c r="D61" s="132"/>
      <c r="E61" s="75">
        <f>I61+K61</f>
        <v>1449</v>
      </c>
      <c r="F61" s="75">
        <f>J61</f>
        <v>1100.1500000000001</v>
      </c>
      <c r="G61" s="71">
        <f>E61</f>
        <v>1449</v>
      </c>
      <c r="H61" s="76">
        <f t="shared" si="1"/>
        <v>-348.84999999999991</v>
      </c>
      <c r="I61" s="75">
        <v>1449</v>
      </c>
      <c r="J61" s="70">
        <v>1100.1500000000001</v>
      </c>
      <c r="K61" s="70"/>
      <c r="L61" s="70"/>
    </row>
    <row r="62" spans="1:18" s="77" customFormat="1" x14ac:dyDescent="0.25">
      <c r="A62" s="130" t="s">
        <v>129</v>
      </c>
      <c r="B62" s="131"/>
      <c r="C62" s="131"/>
      <c r="D62" s="132"/>
      <c r="E62" s="75">
        <f>I62+K62</f>
        <v>9682.66</v>
      </c>
      <c r="F62" s="75">
        <f>J62</f>
        <v>7151.48</v>
      </c>
      <c r="G62" s="71">
        <f>E62</f>
        <v>9682.66</v>
      </c>
      <c r="H62" s="76">
        <f t="shared" si="1"/>
        <v>-2531.1800000000003</v>
      </c>
      <c r="I62" s="75">
        <v>9682.66</v>
      </c>
      <c r="J62" s="70">
        <v>7151.48</v>
      </c>
      <c r="K62" s="70"/>
      <c r="L62" s="70"/>
    </row>
    <row r="63" spans="1:18" s="54" customFormat="1" ht="12.75" customHeight="1" x14ac:dyDescent="0.25">
      <c r="A63" s="130" t="s">
        <v>114</v>
      </c>
      <c r="B63" s="131"/>
      <c r="C63" s="131"/>
      <c r="D63" s="132"/>
      <c r="E63" s="70">
        <f t="shared" ref="E63:L63" si="2">SUM(E56:E62)</f>
        <v>275575.20399999997</v>
      </c>
      <c r="F63" s="65">
        <f t="shared" si="2"/>
        <v>206982.92000000004</v>
      </c>
      <c r="G63" s="71">
        <f t="shared" si="2"/>
        <v>704874.196</v>
      </c>
      <c r="H63" s="74">
        <f t="shared" si="2"/>
        <v>-467478.59299999999</v>
      </c>
      <c r="I63" s="70">
        <f t="shared" si="2"/>
        <v>227248.93</v>
      </c>
      <c r="J63" s="91">
        <f t="shared" si="2"/>
        <v>168530.96000000002</v>
      </c>
      <c r="K63" s="70">
        <f t="shared" si="2"/>
        <v>48326.273999999998</v>
      </c>
      <c r="L63" s="70">
        <f t="shared" si="2"/>
        <v>38451.96</v>
      </c>
    </row>
    <row r="64" spans="1:18" ht="43.5" customHeight="1" x14ac:dyDescent="0.25">
      <c r="A64" s="130" t="s">
        <v>106</v>
      </c>
      <c r="B64" s="131"/>
      <c r="C64" s="131"/>
      <c r="D64" s="132"/>
      <c r="E64" s="65">
        <v>0</v>
      </c>
      <c r="F64" s="71">
        <v>0</v>
      </c>
      <c r="G64" s="71">
        <f>E63*1/100</f>
        <v>2755.7520399999999</v>
      </c>
      <c r="H64" s="82">
        <f>F64-G64</f>
        <v>-2755.7520399999999</v>
      </c>
      <c r="I64" s="65"/>
      <c r="J64" s="91"/>
      <c r="K64" s="65"/>
      <c r="L64" s="65"/>
    </row>
    <row r="65" spans="1:12" x14ac:dyDescent="0.25">
      <c r="A65" s="123" t="s">
        <v>107</v>
      </c>
      <c r="B65" s="123"/>
      <c r="C65" s="123"/>
      <c r="D65" s="123"/>
      <c r="E65" s="65">
        <f>SUM(E63:E64)</f>
        <v>275575.20399999997</v>
      </c>
      <c r="F65" s="65">
        <f>SUM(F63:F64)</f>
        <v>206982.92000000004</v>
      </c>
      <c r="G65" s="71">
        <f>SUM(G63:G64)</f>
        <v>707629.94804000005</v>
      </c>
      <c r="H65" s="74">
        <f>H63+H64</f>
        <v>-470234.34503999999</v>
      </c>
      <c r="I65" s="65"/>
      <c r="J65" s="91"/>
      <c r="K65" s="65"/>
      <c r="L65" s="65"/>
    </row>
    <row r="66" spans="1:12" x14ac:dyDescent="0.25">
      <c r="A66" s="147" t="s">
        <v>124</v>
      </c>
      <c r="B66" s="147"/>
      <c r="C66" s="147"/>
      <c r="D66" s="147"/>
      <c r="E66" s="147"/>
      <c r="F66" s="147"/>
      <c r="G66" s="147"/>
      <c r="H66" s="139"/>
      <c r="I66" s="175">
        <v>0.74199999999999999</v>
      </c>
      <c r="J66" s="176"/>
      <c r="K66" s="175">
        <v>0.79500000000000004</v>
      </c>
      <c r="L66" s="176"/>
    </row>
    <row r="67" spans="1:12" x14ac:dyDescent="0.25">
      <c r="A67" s="148" t="s">
        <v>120</v>
      </c>
      <c r="B67" s="148"/>
      <c r="C67" s="148"/>
      <c r="D67" s="148"/>
      <c r="E67" s="148"/>
      <c r="F67" s="148"/>
      <c r="G67" s="148"/>
      <c r="H67" s="63">
        <v>0</v>
      </c>
      <c r="I67" s="65"/>
      <c r="J67" s="91"/>
      <c r="K67" s="65"/>
      <c r="L67" s="65"/>
    </row>
    <row r="68" spans="1:12" s="77" customFormat="1" x14ac:dyDescent="0.25">
      <c r="A68" s="120" t="s">
        <v>131</v>
      </c>
      <c r="B68" s="121"/>
      <c r="C68" s="121"/>
      <c r="D68" s="121"/>
      <c r="E68" s="121"/>
      <c r="F68" s="121"/>
      <c r="G68" s="122"/>
      <c r="H68" s="74">
        <f>H65+H67</f>
        <v>-470234.34503999999</v>
      </c>
      <c r="I68" s="75"/>
      <c r="J68" s="91"/>
      <c r="K68" s="75"/>
      <c r="L68" s="75"/>
    </row>
    <row r="69" spans="1:12" ht="27" customHeight="1" x14ac:dyDescent="0.25">
      <c r="A69" s="148" t="s">
        <v>121</v>
      </c>
      <c r="B69" s="148"/>
      <c r="C69" s="148"/>
      <c r="D69" s="148"/>
      <c r="E69" s="148"/>
      <c r="F69" s="148"/>
      <c r="G69" s="148"/>
      <c r="H69" s="63">
        <f>I69+K69</f>
        <v>68592.240000000005</v>
      </c>
      <c r="I69" s="130">
        <v>58717.93</v>
      </c>
      <c r="J69" s="132"/>
      <c r="K69" s="130">
        <v>9874.31</v>
      </c>
      <c r="L69" s="132"/>
    </row>
    <row r="72" spans="1:12" x14ac:dyDescent="0.25">
      <c r="A72" s="145"/>
      <c r="B72" s="145"/>
      <c r="C72" s="145"/>
      <c r="D72" s="145"/>
      <c r="E72" s="145"/>
      <c r="F72" s="146"/>
      <c r="G72" s="146"/>
      <c r="H72" s="146"/>
    </row>
  </sheetData>
  <mergeCells count="80">
    <mergeCell ref="K69:L69"/>
    <mergeCell ref="I54:J54"/>
    <mergeCell ref="K54:L54"/>
    <mergeCell ref="I66:J66"/>
    <mergeCell ref="K66:L66"/>
    <mergeCell ref="I69:J69"/>
    <mergeCell ref="C17:G17"/>
    <mergeCell ref="C36:G36"/>
    <mergeCell ref="C21:G21"/>
    <mergeCell ref="C35:G35"/>
    <mergeCell ref="C30:G30"/>
    <mergeCell ref="C32:G32"/>
    <mergeCell ref="C31:G31"/>
    <mergeCell ref="C18:G18"/>
    <mergeCell ref="C24:G24"/>
    <mergeCell ref="C26:G26"/>
    <mergeCell ref="A16:H16"/>
    <mergeCell ref="C44:G44"/>
    <mergeCell ref="A1:H1"/>
    <mergeCell ref="A4:H4"/>
    <mergeCell ref="C10:G10"/>
    <mergeCell ref="C5:G5"/>
    <mergeCell ref="C3:G3"/>
    <mergeCell ref="C7:G7"/>
    <mergeCell ref="C6:G6"/>
    <mergeCell ref="A2:H2"/>
    <mergeCell ref="A3:B3"/>
    <mergeCell ref="C8:G8"/>
    <mergeCell ref="C9:G9"/>
    <mergeCell ref="C14:G14"/>
    <mergeCell ref="C13:G13"/>
    <mergeCell ref="A15:G15"/>
    <mergeCell ref="C25:G25"/>
    <mergeCell ref="C27:G27"/>
    <mergeCell ref="C29:G29"/>
    <mergeCell ref="A59:D59"/>
    <mergeCell ref="C52:G52"/>
    <mergeCell ref="A55:D55"/>
    <mergeCell ref="A57:D57"/>
    <mergeCell ref="A54:D54"/>
    <mergeCell ref="A58:D58"/>
    <mergeCell ref="A61:D61"/>
    <mergeCell ref="A62:D62"/>
    <mergeCell ref="C19:G19"/>
    <mergeCell ref="C20:G20"/>
    <mergeCell ref="A72:E72"/>
    <mergeCell ref="F72:H72"/>
    <mergeCell ref="A65:D65"/>
    <mergeCell ref="A64:D64"/>
    <mergeCell ref="A66:H66"/>
    <mergeCell ref="A67:G67"/>
    <mergeCell ref="A69:G69"/>
    <mergeCell ref="A60:D60"/>
    <mergeCell ref="A56:D56"/>
    <mergeCell ref="C22:G22"/>
    <mergeCell ref="A34:H34"/>
    <mergeCell ref="C23:G23"/>
    <mergeCell ref="A49:G49"/>
    <mergeCell ref="C37:G37"/>
    <mergeCell ref="C48:G48"/>
    <mergeCell ref="C38:G38"/>
    <mergeCell ref="E54:H54"/>
    <mergeCell ref="C45:G45"/>
    <mergeCell ref="C46:G46"/>
    <mergeCell ref="C12:G12"/>
    <mergeCell ref="A68:G68"/>
    <mergeCell ref="C11:G11"/>
    <mergeCell ref="C51:G51"/>
    <mergeCell ref="A51:A52"/>
    <mergeCell ref="A53:H53"/>
    <mergeCell ref="C39:G39"/>
    <mergeCell ref="C40:G40"/>
    <mergeCell ref="C41:G41"/>
    <mergeCell ref="C47:G47"/>
    <mergeCell ref="C42:G42"/>
    <mergeCell ref="C43:G43"/>
    <mergeCell ref="C28:G28"/>
    <mergeCell ref="A33:G33"/>
    <mergeCell ref="A63:D63"/>
    <mergeCell ref="C50:G5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ColWidth="9.140625"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72" t="s">
        <v>65</v>
      </c>
      <c r="B1" s="172"/>
      <c r="C1" s="172"/>
      <c r="D1" s="172"/>
      <c r="E1" s="172"/>
      <c r="F1" s="172"/>
      <c r="G1" s="172"/>
      <c r="H1" s="172"/>
      <c r="I1" s="31"/>
      <c r="J1" s="31"/>
      <c r="K1" s="31"/>
      <c r="L1" s="31"/>
    </row>
    <row r="2" spans="1:12" ht="36" customHeight="1" x14ac:dyDescent="0.25">
      <c r="A2" s="173" t="s">
        <v>66</v>
      </c>
      <c r="B2" s="173"/>
      <c r="C2" s="173"/>
      <c r="D2" s="173"/>
      <c r="E2" s="173"/>
      <c r="F2" s="173"/>
      <c r="G2" s="173"/>
      <c r="H2" s="174"/>
    </row>
    <row r="3" spans="1:12" ht="27" customHeight="1" x14ac:dyDescent="0.25">
      <c r="A3" s="133" t="s">
        <v>111</v>
      </c>
      <c r="B3" s="135"/>
      <c r="C3" s="139" t="s">
        <v>92</v>
      </c>
      <c r="D3" s="140"/>
      <c r="E3" s="140"/>
      <c r="F3" s="140"/>
      <c r="G3" s="141"/>
      <c r="H3" s="28" t="s">
        <v>67</v>
      </c>
    </row>
    <row r="4" spans="1:12" ht="27" customHeight="1" x14ac:dyDescent="0.25">
      <c r="A4" s="156" t="s">
        <v>9</v>
      </c>
      <c r="B4" s="156"/>
      <c r="C4" s="156"/>
      <c r="D4" s="156"/>
      <c r="E4" s="156"/>
      <c r="F4" s="156"/>
      <c r="G4" s="156"/>
      <c r="H4" s="157"/>
    </row>
    <row r="5" spans="1:12" ht="24.75" customHeight="1" x14ac:dyDescent="0.25">
      <c r="A5" s="34" t="s">
        <v>68</v>
      </c>
      <c r="B5" s="41"/>
      <c r="C5" s="126" t="s">
        <v>8</v>
      </c>
      <c r="D5" s="127"/>
      <c r="E5" s="127"/>
      <c r="F5" s="127"/>
      <c r="G5" s="128"/>
      <c r="H5" s="37"/>
    </row>
    <row r="6" spans="1:12" ht="15" customHeight="1" x14ac:dyDescent="0.25">
      <c r="A6" s="34" t="s">
        <v>69</v>
      </c>
      <c r="B6" s="41"/>
      <c r="C6" s="169" t="s">
        <v>64</v>
      </c>
      <c r="D6" s="170"/>
      <c r="E6" s="170"/>
      <c r="F6" s="170"/>
      <c r="G6" s="171"/>
      <c r="H6" s="28"/>
    </row>
    <row r="7" spans="1:12" x14ac:dyDescent="0.25">
      <c r="A7" s="33"/>
      <c r="B7" s="38"/>
      <c r="C7" s="166"/>
      <c r="D7" s="167"/>
      <c r="E7" s="167"/>
      <c r="F7" s="167"/>
      <c r="G7" s="168"/>
      <c r="H7" s="28"/>
    </row>
    <row r="8" spans="1:12" x14ac:dyDescent="0.25">
      <c r="A8" s="33"/>
      <c r="B8" s="38"/>
      <c r="C8" s="166"/>
      <c r="D8" s="167"/>
      <c r="E8" s="167"/>
      <c r="F8" s="167"/>
      <c r="G8" s="168"/>
      <c r="H8" s="28"/>
    </row>
    <row r="9" spans="1:12" x14ac:dyDescent="0.25">
      <c r="A9" s="33"/>
      <c r="B9" s="38"/>
      <c r="C9" s="166"/>
      <c r="D9" s="167"/>
      <c r="E9" s="167"/>
      <c r="F9" s="167"/>
      <c r="G9" s="168"/>
      <c r="H9" s="28"/>
    </row>
    <row r="10" spans="1:12" x14ac:dyDescent="0.25">
      <c r="A10" s="33"/>
      <c r="B10" s="38"/>
      <c r="C10" s="166"/>
      <c r="D10" s="167"/>
      <c r="E10" s="167"/>
      <c r="F10" s="167"/>
      <c r="G10" s="168"/>
      <c r="H10" s="28"/>
    </row>
    <row r="11" spans="1:12" x14ac:dyDescent="0.25">
      <c r="A11" s="33"/>
      <c r="B11" s="38"/>
      <c r="C11" s="166"/>
      <c r="D11" s="167"/>
      <c r="E11" s="167"/>
      <c r="F11" s="167"/>
      <c r="G11" s="168"/>
      <c r="H11" s="28"/>
    </row>
    <row r="12" spans="1:12" x14ac:dyDescent="0.25">
      <c r="A12" s="33"/>
      <c r="B12" s="38"/>
      <c r="C12" s="166"/>
      <c r="D12" s="167"/>
      <c r="E12" s="167"/>
      <c r="F12" s="167"/>
      <c r="G12" s="168"/>
      <c r="H12" s="28"/>
    </row>
    <row r="13" spans="1:12" x14ac:dyDescent="0.25">
      <c r="A13" s="33"/>
      <c r="B13" s="38"/>
      <c r="C13" s="166"/>
      <c r="D13" s="167"/>
      <c r="E13" s="167"/>
      <c r="F13" s="167"/>
      <c r="G13" s="168"/>
      <c r="H13" s="28"/>
    </row>
    <row r="14" spans="1:12" x14ac:dyDescent="0.25">
      <c r="A14" s="33"/>
      <c r="B14" s="38"/>
      <c r="C14" s="166"/>
      <c r="D14" s="167"/>
      <c r="E14" s="167"/>
      <c r="F14" s="167"/>
      <c r="G14" s="168"/>
      <c r="H14" s="28"/>
    </row>
    <row r="15" spans="1:12" x14ac:dyDescent="0.25">
      <c r="A15" s="33"/>
      <c r="B15" s="38"/>
      <c r="C15" s="166"/>
      <c r="D15" s="167"/>
      <c r="E15" s="167"/>
      <c r="F15" s="167"/>
      <c r="G15" s="168"/>
      <c r="H15" s="28"/>
    </row>
    <row r="16" spans="1:12" x14ac:dyDescent="0.25">
      <c r="A16" s="33"/>
      <c r="B16" s="38"/>
      <c r="C16" s="166"/>
      <c r="D16" s="167"/>
      <c r="E16" s="167"/>
      <c r="F16" s="167"/>
      <c r="G16" s="168"/>
      <c r="H16" s="28"/>
    </row>
    <row r="17" spans="1:8" x14ac:dyDescent="0.25">
      <c r="A17" s="34" t="s">
        <v>70</v>
      </c>
      <c r="B17" s="41"/>
      <c r="C17" s="130" t="s">
        <v>59</v>
      </c>
      <c r="D17" s="131"/>
      <c r="E17" s="131"/>
      <c r="F17" s="131"/>
      <c r="G17" s="132"/>
      <c r="H17" s="27"/>
    </row>
    <row r="18" spans="1:8" x14ac:dyDescent="0.25">
      <c r="A18" s="133" t="s">
        <v>13</v>
      </c>
      <c r="B18" s="134"/>
      <c r="C18" s="134"/>
      <c r="D18" s="134"/>
      <c r="E18" s="134"/>
      <c r="F18" s="134"/>
      <c r="G18" s="135"/>
      <c r="H18" s="28"/>
    </row>
    <row r="19" spans="1:8" x14ac:dyDescent="0.25">
      <c r="A19" s="156" t="s">
        <v>71</v>
      </c>
      <c r="B19" s="156"/>
      <c r="C19" s="156"/>
      <c r="D19" s="156"/>
      <c r="E19" s="156"/>
      <c r="F19" s="156"/>
      <c r="G19" s="156"/>
      <c r="H19" s="157"/>
    </row>
    <row r="20" spans="1:8" x14ac:dyDescent="0.25">
      <c r="A20" s="34" t="s">
        <v>72</v>
      </c>
      <c r="B20" s="41"/>
      <c r="C20" s="130" t="s">
        <v>76</v>
      </c>
      <c r="D20" s="131"/>
      <c r="E20" s="131"/>
      <c r="F20" s="131"/>
      <c r="G20" s="132"/>
      <c r="H20" s="28" t="s">
        <v>67</v>
      </c>
    </row>
    <row r="21" spans="1:8" x14ac:dyDescent="0.25">
      <c r="A21" s="33"/>
      <c r="B21" s="38"/>
      <c r="C21" s="166"/>
      <c r="D21" s="167"/>
      <c r="E21" s="167"/>
      <c r="F21" s="167"/>
      <c r="G21" s="168"/>
      <c r="H21" s="28"/>
    </row>
    <row r="22" spans="1:8" x14ac:dyDescent="0.25">
      <c r="A22" s="33"/>
      <c r="B22" s="38"/>
      <c r="C22" s="166"/>
      <c r="D22" s="167"/>
      <c r="E22" s="167"/>
      <c r="F22" s="167"/>
      <c r="G22" s="168"/>
      <c r="H22" s="28"/>
    </row>
    <row r="23" spans="1:8" x14ac:dyDescent="0.25">
      <c r="A23" s="33"/>
      <c r="B23" s="38"/>
      <c r="C23" s="166"/>
      <c r="D23" s="167"/>
      <c r="E23" s="167"/>
      <c r="F23" s="167"/>
      <c r="G23" s="168"/>
      <c r="H23" s="28"/>
    </row>
    <row r="24" spans="1:8" x14ac:dyDescent="0.25">
      <c r="A24" s="34" t="s">
        <v>73</v>
      </c>
      <c r="B24" s="41"/>
      <c r="C24" s="130" t="s">
        <v>77</v>
      </c>
      <c r="D24" s="131"/>
      <c r="E24" s="131"/>
      <c r="F24" s="131"/>
      <c r="G24" s="132"/>
      <c r="H24" s="28"/>
    </row>
    <row r="25" spans="1:8" x14ac:dyDescent="0.25">
      <c r="A25" s="33"/>
      <c r="B25" s="38"/>
      <c r="C25" s="166"/>
      <c r="D25" s="167"/>
      <c r="E25" s="167"/>
      <c r="F25" s="167"/>
      <c r="G25" s="168"/>
      <c r="H25" s="28"/>
    </row>
    <row r="26" spans="1:8" x14ac:dyDescent="0.25">
      <c r="A26" s="33"/>
      <c r="B26" s="38"/>
      <c r="C26" s="166"/>
      <c r="D26" s="167"/>
      <c r="E26" s="167"/>
      <c r="F26" s="167"/>
      <c r="G26" s="168"/>
      <c r="H26" s="28"/>
    </row>
    <row r="27" spans="1:8" x14ac:dyDescent="0.25">
      <c r="A27" s="33"/>
      <c r="B27" s="38"/>
      <c r="C27" s="166"/>
      <c r="D27" s="167"/>
      <c r="E27" s="167"/>
      <c r="F27" s="167"/>
      <c r="G27" s="168"/>
      <c r="H27" s="28"/>
    </row>
    <row r="28" spans="1:8" x14ac:dyDescent="0.25">
      <c r="A28" s="34" t="s">
        <v>74</v>
      </c>
      <c r="B28" s="41"/>
      <c r="C28" s="130" t="s">
        <v>78</v>
      </c>
      <c r="D28" s="131"/>
      <c r="E28" s="131"/>
      <c r="F28" s="131"/>
      <c r="G28" s="132"/>
      <c r="H28" s="28"/>
    </row>
    <row r="29" spans="1:8" x14ac:dyDescent="0.25">
      <c r="A29" s="33"/>
      <c r="B29" s="38"/>
      <c r="C29" s="166"/>
      <c r="D29" s="167"/>
      <c r="E29" s="167"/>
      <c r="F29" s="167"/>
      <c r="G29" s="168"/>
      <c r="H29" s="28"/>
    </row>
    <row r="30" spans="1:8" x14ac:dyDescent="0.25">
      <c r="A30" s="33"/>
      <c r="B30" s="38"/>
      <c r="C30" s="166"/>
      <c r="D30" s="167"/>
      <c r="E30" s="167"/>
      <c r="F30" s="167"/>
      <c r="G30" s="168"/>
      <c r="H30" s="28"/>
    </row>
    <row r="31" spans="1:8" x14ac:dyDescent="0.25">
      <c r="A31" s="33"/>
      <c r="B31" s="38"/>
      <c r="C31" s="30"/>
      <c r="D31" s="44"/>
      <c r="E31" s="44"/>
      <c r="F31" s="44"/>
      <c r="G31" s="45"/>
      <c r="H31" s="28"/>
    </row>
    <row r="32" spans="1:8" x14ac:dyDescent="0.25">
      <c r="A32" s="39"/>
      <c r="B32" s="40"/>
      <c r="C32" s="46"/>
      <c r="D32" s="47"/>
      <c r="E32" s="47"/>
      <c r="F32" s="47"/>
      <c r="G32" s="48"/>
      <c r="H32" s="28"/>
    </row>
    <row r="33" spans="1:8" x14ac:dyDescent="0.25">
      <c r="A33" s="133" t="s">
        <v>18</v>
      </c>
      <c r="B33" s="134"/>
      <c r="C33" s="134"/>
      <c r="D33" s="134"/>
      <c r="E33" s="134"/>
      <c r="F33" s="134"/>
      <c r="G33" s="135"/>
      <c r="H33" s="35"/>
    </row>
    <row r="34" spans="1:8" x14ac:dyDescent="0.25">
      <c r="A34" s="149" t="s">
        <v>75</v>
      </c>
      <c r="B34" s="149"/>
      <c r="C34" s="150"/>
      <c r="D34" s="150"/>
      <c r="E34" s="150"/>
      <c r="F34" s="150"/>
      <c r="G34" s="150"/>
      <c r="H34" s="151"/>
    </row>
    <row r="35" spans="1:8" x14ac:dyDescent="0.25">
      <c r="A35" s="34" t="s">
        <v>79</v>
      </c>
      <c r="B35" s="41"/>
      <c r="C35" s="126" t="s">
        <v>20</v>
      </c>
      <c r="D35" s="127"/>
      <c r="E35" s="127"/>
      <c r="F35" s="127"/>
      <c r="G35" s="128"/>
      <c r="H35" s="28"/>
    </row>
    <row r="36" spans="1:8" x14ac:dyDescent="0.25">
      <c r="A36" s="34" t="s">
        <v>80</v>
      </c>
      <c r="B36" s="41"/>
      <c r="C36" s="126" t="s">
        <v>21</v>
      </c>
      <c r="D36" s="127"/>
      <c r="E36" s="127"/>
      <c r="F36" s="127"/>
      <c r="G36" s="128"/>
      <c r="H36" s="28"/>
    </row>
    <row r="37" spans="1:8" x14ac:dyDescent="0.25">
      <c r="A37" s="33" t="s">
        <v>81</v>
      </c>
      <c r="B37" s="38"/>
      <c r="C37" s="126" t="s">
        <v>22</v>
      </c>
      <c r="D37" s="127"/>
      <c r="E37" s="127"/>
      <c r="F37" s="127"/>
      <c r="G37" s="128"/>
      <c r="H37" s="28"/>
    </row>
    <row r="38" spans="1:8" x14ac:dyDescent="0.25">
      <c r="A38" s="34" t="s">
        <v>81</v>
      </c>
      <c r="B38" s="41"/>
      <c r="C38" s="126" t="s">
        <v>23</v>
      </c>
      <c r="D38" s="127"/>
      <c r="E38" s="127"/>
      <c r="F38" s="127"/>
      <c r="G38" s="128"/>
      <c r="H38" s="28"/>
    </row>
    <row r="39" spans="1:8" x14ac:dyDescent="0.25">
      <c r="A39" s="33" t="s">
        <v>82</v>
      </c>
      <c r="B39" s="38"/>
      <c r="C39" s="126" t="s">
        <v>3</v>
      </c>
      <c r="D39" s="127"/>
      <c r="E39" s="127"/>
      <c r="F39" s="127"/>
      <c r="G39" s="128"/>
      <c r="H39" s="28"/>
    </row>
    <row r="40" spans="1:8" x14ac:dyDescent="0.25">
      <c r="A40" s="34" t="s">
        <v>83</v>
      </c>
      <c r="B40" s="41"/>
      <c r="C40" s="126" t="s">
        <v>25</v>
      </c>
      <c r="D40" s="127"/>
      <c r="E40" s="127"/>
      <c r="F40" s="127"/>
      <c r="G40" s="128"/>
      <c r="H40" s="28"/>
    </row>
    <row r="41" spans="1:8" x14ac:dyDescent="0.25">
      <c r="A41" s="33" t="s">
        <v>84</v>
      </c>
      <c r="B41" s="38"/>
      <c r="C41" s="126" t="s">
        <v>26</v>
      </c>
      <c r="D41" s="127"/>
      <c r="E41" s="127"/>
      <c r="F41" s="127"/>
      <c r="G41" s="128"/>
      <c r="H41" s="28"/>
    </row>
    <row r="42" spans="1:8" x14ac:dyDescent="0.25">
      <c r="A42" s="34" t="s">
        <v>85</v>
      </c>
      <c r="B42" s="41"/>
      <c r="C42" s="126" t="s">
        <v>52</v>
      </c>
      <c r="D42" s="127"/>
      <c r="E42" s="127"/>
      <c r="F42" s="127"/>
      <c r="G42" s="128"/>
      <c r="H42" s="28"/>
    </row>
    <row r="43" spans="1:8" x14ac:dyDescent="0.25">
      <c r="A43" s="33" t="s">
        <v>86</v>
      </c>
      <c r="B43" s="38"/>
      <c r="C43" s="126" t="s">
        <v>6</v>
      </c>
      <c r="D43" s="127"/>
      <c r="E43" s="127"/>
      <c r="F43" s="127"/>
      <c r="G43" s="128"/>
      <c r="H43" s="28"/>
    </row>
    <row r="44" spans="1:8" x14ac:dyDescent="0.25">
      <c r="A44" s="34" t="s">
        <v>87</v>
      </c>
      <c r="B44" s="41"/>
      <c r="C44" s="126" t="s">
        <v>28</v>
      </c>
      <c r="D44" s="127"/>
      <c r="E44" s="127"/>
      <c r="F44" s="127"/>
      <c r="G44" s="128"/>
      <c r="H44" s="28"/>
    </row>
    <row r="45" spans="1:8" x14ac:dyDescent="0.25">
      <c r="A45" s="33" t="s">
        <v>88</v>
      </c>
      <c r="B45" s="38"/>
      <c r="C45" s="126" t="s">
        <v>51</v>
      </c>
      <c r="D45" s="127"/>
      <c r="E45" s="127"/>
      <c r="F45" s="127"/>
      <c r="G45" s="128"/>
      <c r="H45" s="28"/>
    </row>
    <row r="46" spans="1:8" x14ac:dyDescent="0.25">
      <c r="A46" s="34" t="s">
        <v>89</v>
      </c>
      <c r="B46" s="41"/>
      <c r="C46" s="126" t="s">
        <v>30</v>
      </c>
      <c r="D46" s="127"/>
      <c r="E46" s="127"/>
      <c r="F46" s="127"/>
      <c r="G46" s="128"/>
      <c r="H46" s="28"/>
    </row>
    <row r="47" spans="1:8" x14ac:dyDescent="0.25">
      <c r="A47" s="33" t="s">
        <v>90</v>
      </c>
      <c r="B47" s="38"/>
      <c r="C47" s="126" t="s">
        <v>31</v>
      </c>
      <c r="D47" s="127"/>
      <c r="E47" s="127"/>
      <c r="F47" s="127"/>
      <c r="G47" s="128"/>
      <c r="H47" s="28"/>
    </row>
    <row r="48" spans="1:8" ht="24" x14ac:dyDescent="0.25">
      <c r="A48" s="42" t="s">
        <v>91</v>
      </c>
      <c r="B48" s="43"/>
      <c r="C48" s="136" t="s">
        <v>57</v>
      </c>
      <c r="D48" s="137"/>
      <c r="E48" s="137"/>
      <c r="F48" s="137"/>
      <c r="G48" s="138"/>
      <c r="H48" s="28"/>
    </row>
    <row r="49" spans="1:8" x14ac:dyDescent="0.25">
      <c r="A49" s="133" t="s">
        <v>32</v>
      </c>
      <c r="B49" s="134"/>
      <c r="C49" s="134"/>
      <c r="D49" s="134"/>
      <c r="E49" s="134"/>
      <c r="F49" s="134"/>
      <c r="G49" s="135"/>
      <c r="H49" s="36"/>
    </row>
    <row r="51" spans="1:8" x14ac:dyDescent="0.25">
      <c r="A51" s="125" t="s">
        <v>93</v>
      </c>
      <c r="B51" s="125"/>
      <c r="C51" s="125"/>
      <c r="D51" s="125"/>
      <c r="E51" s="125"/>
      <c r="F51" s="125"/>
      <c r="G51" s="125"/>
      <c r="H51" s="125"/>
    </row>
    <row r="52" spans="1:8" x14ac:dyDescent="0.25">
      <c r="A52" s="147" t="s">
        <v>94</v>
      </c>
      <c r="B52" s="147"/>
      <c r="C52" s="147"/>
      <c r="D52" s="147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123" t="s">
        <v>99</v>
      </c>
      <c r="B53" s="123"/>
      <c r="C53" s="123"/>
      <c r="D53" s="123"/>
      <c r="E53" s="28"/>
      <c r="F53" s="28"/>
      <c r="G53" s="28"/>
      <c r="H53" s="28"/>
    </row>
    <row r="54" spans="1:8" x14ac:dyDescent="0.25">
      <c r="A54" s="123" t="s">
        <v>100</v>
      </c>
      <c r="B54" s="123"/>
      <c r="C54" s="123"/>
      <c r="D54" s="123"/>
      <c r="E54" s="28"/>
      <c r="F54" s="28"/>
      <c r="G54" s="28"/>
      <c r="H54" s="28"/>
    </row>
    <row r="55" spans="1:8" x14ac:dyDescent="0.25">
      <c r="A55" s="123" t="s">
        <v>101</v>
      </c>
      <c r="B55" s="123"/>
      <c r="C55" s="123"/>
      <c r="D55" s="123"/>
      <c r="E55" s="28"/>
      <c r="F55" s="28"/>
      <c r="G55" s="28"/>
      <c r="H55" s="28"/>
    </row>
    <row r="56" spans="1:8" x14ac:dyDescent="0.25">
      <c r="A56" s="123" t="s">
        <v>102</v>
      </c>
      <c r="B56" s="123"/>
      <c r="C56" s="123"/>
      <c r="D56" s="123"/>
      <c r="E56" s="28"/>
      <c r="F56" s="28"/>
      <c r="G56" s="28"/>
      <c r="H56" s="28"/>
    </row>
    <row r="57" spans="1:8" x14ac:dyDescent="0.25">
      <c r="A57" s="123" t="s">
        <v>103</v>
      </c>
      <c r="B57" s="123"/>
      <c r="C57" s="123"/>
      <c r="D57" s="123"/>
      <c r="E57" s="28"/>
      <c r="F57" s="28"/>
      <c r="G57" s="28"/>
      <c r="H57" s="28"/>
    </row>
    <row r="58" spans="1:8" x14ac:dyDescent="0.25">
      <c r="A58" s="123" t="s">
        <v>104</v>
      </c>
      <c r="B58" s="123"/>
      <c r="C58" s="123"/>
      <c r="D58" s="123"/>
      <c r="E58" s="28"/>
      <c r="F58" s="28"/>
      <c r="G58" s="28"/>
      <c r="H58" s="28"/>
    </row>
    <row r="59" spans="1:8" x14ac:dyDescent="0.25">
      <c r="A59" s="130" t="s">
        <v>105</v>
      </c>
      <c r="B59" s="131"/>
      <c r="C59" s="131"/>
      <c r="D59" s="132"/>
      <c r="E59" s="28"/>
      <c r="F59" s="28"/>
      <c r="G59" s="28"/>
      <c r="H59" s="28"/>
    </row>
    <row r="60" spans="1:8" x14ac:dyDescent="0.25">
      <c r="A60" s="130" t="s">
        <v>106</v>
      </c>
      <c r="B60" s="131"/>
      <c r="C60" s="131"/>
      <c r="D60" s="132"/>
      <c r="E60" s="28"/>
      <c r="F60" s="28"/>
      <c r="G60" s="28"/>
      <c r="H60" s="28"/>
    </row>
    <row r="61" spans="1:8" x14ac:dyDescent="0.25">
      <c r="A61" s="123" t="s">
        <v>107</v>
      </c>
      <c r="B61" s="123"/>
      <c r="C61" s="123"/>
      <c r="D61" s="123"/>
      <c r="E61" s="28"/>
      <c r="F61" s="28"/>
      <c r="G61" s="28"/>
      <c r="H61" s="28"/>
    </row>
    <row r="62" spans="1:8" x14ac:dyDescent="0.25">
      <c r="A62" s="124" t="s">
        <v>108</v>
      </c>
      <c r="B62" s="124"/>
      <c r="C62" s="124"/>
      <c r="D62" s="124"/>
      <c r="E62" s="124"/>
      <c r="F62" s="124"/>
      <c r="G62" s="124"/>
      <c r="H62" s="124"/>
    </row>
    <row r="63" spans="1:8" x14ac:dyDescent="0.25">
      <c r="A63" s="165" t="s">
        <v>109</v>
      </c>
      <c r="B63" s="165"/>
      <c r="C63" s="165"/>
      <c r="D63" s="165"/>
      <c r="E63" s="165"/>
      <c r="F63" s="165"/>
      <c r="G63" s="165"/>
      <c r="H63" s="28"/>
    </row>
    <row r="64" spans="1:8" x14ac:dyDescent="0.25">
      <c r="A64" s="165" t="s">
        <v>110</v>
      </c>
      <c r="B64" s="165"/>
      <c r="C64" s="165"/>
      <c r="D64" s="165"/>
      <c r="E64" s="165"/>
      <c r="F64" s="165"/>
      <c r="G64" s="165"/>
      <c r="H64" s="28"/>
    </row>
    <row r="67" spans="1:8" x14ac:dyDescent="0.25">
      <c r="A67" s="145" t="s">
        <v>112</v>
      </c>
      <c r="B67" s="145"/>
      <c r="C67" s="145"/>
      <c r="D67" s="145"/>
      <c r="E67" s="145"/>
      <c r="F67" s="146" t="s">
        <v>113</v>
      </c>
      <c r="G67" s="146"/>
      <c r="H67" s="146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Мария Вальтер</cp:lastModifiedBy>
  <cp:lastPrinted>2018-03-24T02:10:00Z</cp:lastPrinted>
  <dcterms:created xsi:type="dcterms:W3CDTF">2009-07-23T06:35:24Z</dcterms:created>
  <dcterms:modified xsi:type="dcterms:W3CDTF">2018-03-24T02:10:35Z</dcterms:modified>
</cp:coreProperties>
</file>